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Retirement" sheetId="1" r:id="rId1"/>
    <sheet name="Corpus" sheetId="2" r:id="rId2"/>
  </sheets>
  <externalReferences>
    <externalReference r:id="rId5"/>
    <externalReference r:id="rId6"/>
  </externalReferences>
  <definedNames>
    <definedName name="nper">#REF!</definedName>
    <definedName name="randrate">'[2]401k'!$H$22</definedName>
  </definedNames>
  <calcPr fullCalcOnLoad="1"/>
</workbook>
</file>

<file path=xl/sharedStrings.xml><?xml version="1.0" encoding="utf-8"?>
<sst xmlns="http://schemas.openxmlformats.org/spreadsheetml/2006/main" count="75" uniqueCount="48">
  <si>
    <t>Steps</t>
  </si>
  <si>
    <t>Step I</t>
  </si>
  <si>
    <t>Input</t>
  </si>
  <si>
    <t>Output</t>
  </si>
  <si>
    <t xml:space="preserve">Step II </t>
  </si>
  <si>
    <t>Assumption</t>
  </si>
  <si>
    <t>Step III</t>
  </si>
  <si>
    <t>Step IV</t>
  </si>
  <si>
    <t>Step V</t>
  </si>
  <si>
    <t>การวางแผนเกษียณอายุ</t>
  </si>
  <si>
    <t>รายการ</t>
  </si>
  <si>
    <t>จำนวน</t>
  </si>
  <si>
    <t>ค่าใช้จ่าย</t>
  </si>
  <si>
    <t>ค่าใช้จ่าย ณ ปีเกษียณอายุ</t>
  </si>
  <si>
    <t>เงินเฟ้อ</t>
  </si>
  <si>
    <t>อายุปัจจุบัน</t>
  </si>
  <si>
    <t>อายุเกษียณ</t>
  </si>
  <si>
    <t>อายุที่คาด</t>
  </si>
  <si>
    <t>จำนวนปีที่ใช้สะสมเงิน</t>
  </si>
  <si>
    <t>ค่าใช้จ่าย ณ ปีแรกที่เกษียณอายุ</t>
  </si>
  <si>
    <t>จำนวนปีที่ใช้เงิน</t>
  </si>
  <si>
    <t>จำนวนเงินสำหรับค่าใช้จ่ายหลังเกษียณ</t>
  </si>
  <si>
    <t>อัตราเงินเฟ้อช่วงเกษียณอายุ</t>
  </si>
  <si>
    <t>อัตราผลตอบแทนช่วงเกษียณอายุ</t>
  </si>
  <si>
    <t>ผลตอบแทนแท้จริง</t>
  </si>
  <si>
    <t>เงินกองทุนเกษียณอายุ</t>
  </si>
  <si>
    <t>กองทุนรวม</t>
  </si>
  <si>
    <t>ทรัพยากรที่มีในปัจจุบัน</t>
  </si>
  <si>
    <t>กองทุนสำรองเลี้ยงชีพ</t>
  </si>
  <si>
    <t>เงินบำเหน็จ</t>
  </si>
  <si>
    <t>เงินครบสัญญาประกันชีวิต</t>
  </si>
  <si>
    <t>อื่นๆ</t>
  </si>
  <si>
    <t>รวมสินทรัพย์สำหรับการเกษียณ</t>
  </si>
  <si>
    <t>เงินเกษียณอายุที่ต้องการ</t>
  </si>
  <si>
    <t>เงินที่ยังขาดอยู่</t>
  </si>
  <si>
    <t>จำนวนปีที่สะสมเงิน</t>
  </si>
  <si>
    <t>ผลตอบแทนคาดหวัง</t>
  </si>
  <si>
    <t>ลงทุนก้อนเดียว</t>
  </si>
  <si>
    <t>กองทุนเกษียณอายุ</t>
  </si>
  <si>
    <t>อายุที่เริ่มใช้เงิน</t>
  </si>
  <si>
    <t>ค่าใช้จ่ายต่อเดือน</t>
  </si>
  <si>
    <t>ค่าใช้จ่ายต่อปี</t>
  </si>
  <si>
    <t>หมายเหตุ</t>
  </si>
  <si>
    <t>อายุ</t>
  </si>
  <si>
    <t>เงินกองทุนก่อนหักคชจ. ต่อปี</t>
  </si>
  <si>
    <t>เงินกองทุนหลังหักคชจ. ต่อปี</t>
  </si>
  <si>
    <t>เงินกองทุนเมื่อคิดผลตอบแทนแล้ว</t>
  </si>
  <si>
    <t>ลงทุนรายเดือน (คงที่)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</si>
</sst>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-409]d/mmm/yy;@"/>
    <numFmt numFmtId="173" formatCode="0.0%"/>
    <numFmt numFmtId="174" formatCode="_ * #,##0.0_ ;_ * \-#,##0.0_ ;_ * &quot;-&quot;??_ ;_ @_ "/>
    <numFmt numFmtId="175" formatCode="_ * #,##0_ ;_ * \-#,##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10"/>
      <color indexed="23"/>
      <name val="Calibri"/>
      <family val="2"/>
    </font>
    <font>
      <b/>
      <sz val="10"/>
      <color indexed="23"/>
      <name val="Calibri"/>
      <family val="2"/>
    </font>
    <font>
      <b/>
      <sz val="10"/>
      <color indexed="9"/>
      <name val="Calibri"/>
      <family val="2"/>
    </font>
    <font>
      <sz val="20"/>
      <color indexed="60"/>
      <name val="Calibri"/>
      <family val="2"/>
    </font>
    <font>
      <b/>
      <sz val="10"/>
      <color indexed="60"/>
      <name val="Tahoma"/>
      <family val="0"/>
    </font>
    <font>
      <b/>
      <sz val="18"/>
      <color indexed="60"/>
      <name val="Tahoma"/>
      <family val="0"/>
    </font>
    <font>
      <b/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C80000"/>
      <name val="Calibri"/>
      <family val="2"/>
    </font>
    <font>
      <sz val="11"/>
      <color rgb="FFC80000"/>
      <name val="Calibri"/>
      <family val="2"/>
    </font>
    <font>
      <sz val="10"/>
      <color theme="1" tint="0.34999001026153564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sz val="10"/>
      <color theme="1" tint="0.49998000264167786"/>
      <name val="Calibri"/>
      <family val="2"/>
    </font>
    <font>
      <b/>
      <sz val="10"/>
      <color theme="1" tint="0.49998000264167786"/>
      <name val="Calibri"/>
      <family val="2"/>
    </font>
    <font>
      <b/>
      <sz val="10"/>
      <color theme="0"/>
      <name val="Calibri"/>
      <family val="2"/>
    </font>
    <font>
      <sz val="20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rgb="FFC0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rgb="FFC80000"/>
      </left>
      <right style="hair">
        <color rgb="FFC80000"/>
      </right>
      <top style="hair">
        <color rgb="FFC80000"/>
      </top>
      <bottom style="hair">
        <color rgb="FFC8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hair">
        <color rgb="FFC80000"/>
      </left>
      <right style="hair">
        <color rgb="FFC80000"/>
      </right>
      <top/>
      <bottom style="hair">
        <color rgb="FFC80000"/>
      </bottom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C00000"/>
      </right>
      <top>
        <color indexed="63"/>
      </top>
      <bottom style="thin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 style="hair">
        <color rgb="FFC80000"/>
      </left>
      <right>
        <color indexed="63"/>
      </right>
      <top style="hair">
        <color rgb="FFC80000"/>
      </top>
      <bottom style="hair">
        <color rgb="FFC80000"/>
      </bottom>
    </border>
    <border>
      <left>
        <color indexed="63"/>
      </left>
      <right>
        <color indexed="63"/>
      </right>
      <top style="hair">
        <color rgb="FFC80000"/>
      </top>
      <bottom style="hair">
        <color rgb="FFC80000"/>
      </bottom>
    </border>
    <border>
      <left>
        <color indexed="63"/>
      </left>
      <right style="hair">
        <color rgb="FFC80000"/>
      </right>
      <top style="hair">
        <color rgb="FFC80000"/>
      </top>
      <bottom style="hair">
        <color rgb="FFC80000"/>
      </bottom>
    </border>
    <border>
      <left style="hair">
        <color rgb="FFC80000"/>
      </left>
      <right>
        <color indexed="63"/>
      </right>
      <top/>
      <bottom style="hair">
        <color rgb="FFC80000"/>
      </bottom>
    </border>
    <border>
      <left>
        <color indexed="63"/>
      </left>
      <right>
        <color indexed="63"/>
      </right>
      <top/>
      <bottom style="hair">
        <color rgb="FFC80000"/>
      </bottom>
    </border>
    <border>
      <left>
        <color indexed="63"/>
      </left>
      <right style="hair">
        <color rgb="FFC80000"/>
      </right>
      <top/>
      <bottom style="hair">
        <color rgb="FFC8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3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33" borderId="11" xfId="0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left" vertical="center" wrapText="1"/>
    </xf>
    <xf numFmtId="3" fontId="54" fillId="34" borderId="11" xfId="0" applyNumberFormat="1" applyFont="1" applyFill="1" applyBorder="1" applyAlignment="1">
      <alignment horizontal="right" vertical="center" wrapText="1"/>
    </xf>
    <xf numFmtId="1" fontId="55" fillId="34" borderId="11" xfId="0" applyNumberFormat="1" applyFont="1" applyFill="1" applyBorder="1" applyAlignment="1">
      <alignment horizontal="left" vertical="center" wrapText="1"/>
    </xf>
    <xf numFmtId="3" fontId="55" fillId="34" borderId="11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10" fontId="54" fillId="35" borderId="11" xfId="0" applyNumberFormat="1" applyFont="1" applyFill="1" applyBorder="1" applyAlignment="1">
      <alignment horizontal="left" vertical="center" wrapText="1"/>
    </xf>
    <xf numFmtId="10" fontId="54" fillId="35" borderId="11" xfId="0" applyNumberFormat="1" applyFont="1" applyFill="1" applyBorder="1" applyAlignment="1">
      <alignment horizontal="right" vertical="center" wrapText="1"/>
    </xf>
    <xf numFmtId="1" fontId="54" fillId="35" borderId="11" xfId="0" applyNumberFormat="1" applyFont="1" applyFill="1" applyBorder="1" applyAlignment="1">
      <alignment horizontal="right" vertical="center" wrapText="1"/>
    </xf>
    <xf numFmtId="1" fontId="54" fillId="35" borderId="11" xfId="0" applyNumberFormat="1" applyFont="1" applyFill="1" applyBorder="1" applyAlignment="1">
      <alignment horizontal="left" vertical="center" wrapText="1"/>
    </xf>
    <xf numFmtId="3" fontId="55" fillId="35" borderId="11" xfId="0" applyNumberFormat="1" applyFont="1" applyFill="1" applyBorder="1" applyAlignment="1">
      <alignment horizontal="left" vertical="center" wrapText="1"/>
    </xf>
    <xf numFmtId="3" fontId="55" fillId="35" borderId="11" xfId="0" applyNumberFormat="1" applyFont="1" applyFill="1" applyBorder="1" applyAlignment="1">
      <alignment horizontal="right" vertical="center" wrapText="1"/>
    </xf>
    <xf numFmtId="3" fontId="54" fillId="35" borderId="11" xfId="0" applyNumberFormat="1" applyFont="1" applyFill="1" applyBorder="1" applyAlignment="1">
      <alignment horizontal="right" vertical="center" wrapText="1"/>
    </xf>
    <xf numFmtId="10" fontId="55" fillId="35" borderId="11" xfId="0" applyNumberFormat="1" applyFont="1" applyFill="1" applyBorder="1" applyAlignment="1">
      <alignment horizontal="left" vertical="center" wrapText="1"/>
    </xf>
    <xf numFmtId="38" fontId="55" fillId="35" borderId="11" xfId="0" applyNumberFormat="1" applyFont="1" applyFill="1" applyBorder="1" applyAlignment="1">
      <alignment horizontal="right" vertical="center" wrapText="1"/>
    </xf>
    <xf numFmtId="38" fontId="54" fillId="35" borderId="11" xfId="0" applyNumberFormat="1" applyFont="1" applyFill="1" applyBorder="1" applyAlignment="1">
      <alignment horizontal="right" vertical="center" wrapText="1"/>
    </xf>
    <xf numFmtId="3" fontId="54" fillId="35" borderId="11" xfId="0" applyNumberFormat="1" applyFont="1" applyFill="1" applyBorder="1" applyAlignment="1">
      <alignment vertical="center" wrapText="1"/>
    </xf>
    <xf numFmtId="3" fontId="55" fillId="35" borderId="11" xfId="0" applyNumberFormat="1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173" fontId="52" fillId="0" borderId="0" xfId="0" applyNumberFormat="1" applyFont="1" applyAlignment="1">
      <alignment vertical="center"/>
    </xf>
    <xf numFmtId="0" fontId="53" fillId="0" borderId="0" xfId="0" applyFont="1" applyAlignment="1">
      <alignment vertical="center" wrapText="1"/>
    </xf>
    <xf numFmtId="3" fontId="51" fillId="0" borderId="10" xfId="0" applyNumberFormat="1" applyFont="1" applyFill="1" applyBorder="1" applyAlignment="1">
      <alignment horizontal="right" vertical="center" wrapText="1"/>
    </xf>
    <xf numFmtId="10" fontId="51" fillId="0" borderId="10" xfId="59" applyNumberFormat="1" applyFont="1" applyFill="1" applyBorder="1" applyAlignment="1">
      <alignment horizontal="right" vertical="center" wrapText="1"/>
    </xf>
    <xf numFmtId="0" fontId="56" fillId="36" borderId="12" xfId="0" applyFont="1" applyFill="1" applyBorder="1" applyAlignment="1">
      <alignment horizontal="center" vertical="center" wrapText="1"/>
    </xf>
    <xf numFmtId="49" fontId="56" fillId="36" borderId="12" xfId="0" applyNumberFormat="1" applyFont="1" applyFill="1" applyBorder="1" applyAlignment="1">
      <alignment horizontal="center" vertical="center" wrapText="1"/>
    </xf>
    <xf numFmtId="172" fontId="56" fillId="36" borderId="12" xfId="0" applyNumberFormat="1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3" fontId="56" fillId="37" borderId="14" xfId="0" applyNumberFormat="1" applyFont="1" applyFill="1" applyBorder="1" applyAlignment="1">
      <alignment horizontal="center" vertical="center" wrapText="1"/>
    </xf>
    <xf numFmtId="3" fontId="56" fillId="37" borderId="15" xfId="0" applyNumberFormat="1" applyFont="1" applyFill="1" applyBorder="1" applyAlignment="1">
      <alignment horizontal="center" vertical="center" wrapText="1"/>
    </xf>
    <xf numFmtId="3" fontId="56" fillId="37" borderId="16" xfId="0" applyNumberFormat="1" applyFont="1" applyFill="1" applyBorder="1" applyAlignment="1">
      <alignment horizontal="center" vertical="center" wrapText="1"/>
    </xf>
    <xf numFmtId="3" fontId="55" fillId="34" borderId="17" xfId="0" applyNumberFormat="1" applyFont="1" applyFill="1" applyBorder="1" applyAlignment="1">
      <alignment horizontal="center" vertical="center" wrapText="1"/>
    </xf>
    <xf numFmtId="3" fontId="55" fillId="34" borderId="18" xfId="0" applyNumberFormat="1" applyFont="1" applyFill="1" applyBorder="1" applyAlignment="1">
      <alignment horizontal="center" vertical="center" wrapText="1"/>
    </xf>
    <xf numFmtId="3" fontId="55" fillId="35" borderId="19" xfId="0" applyNumberFormat="1" applyFont="1" applyFill="1" applyBorder="1" applyAlignment="1">
      <alignment horizontal="center" vertical="center" wrapText="1"/>
    </xf>
    <xf numFmtId="3" fontId="55" fillId="35" borderId="17" xfId="0" applyNumberFormat="1" applyFont="1" applyFill="1" applyBorder="1" applyAlignment="1">
      <alignment horizontal="center" vertical="center" wrapText="1"/>
    </xf>
    <xf numFmtId="3" fontId="55" fillId="35" borderId="18" xfId="0" applyNumberFormat="1" applyFont="1" applyFill="1" applyBorder="1" applyAlignment="1">
      <alignment horizontal="center" vertical="center" wrapText="1"/>
    </xf>
    <xf numFmtId="49" fontId="56" fillId="37" borderId="14" xfId="0" applyNumberFormat="1" applyFont="1" applyFill="1" applyBorder="1" applyAlignment="1">
      <alignment horizontal="center" vertical="center" wrapText="1"/>
    </xf>
    <xf numFmtId="49" fontId="56" fillId="37" borderId="15" xfId="0" applyNumberFormat="1" applyFont="1" applyFill="1" applyBorder="1" applyAlignment="1">
      <alignment horizontal="center" vertical="center" wrapText="1"/>
    </xf>
    <xf numFmtId="49" fontId="56" fillId="37" borderId="16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51" fillId="0" borderId="20" xfId="0" applyNumberFormat="1" applyFont="1" applyFill="1" applyBorder="1" applyAlignment="1">
      <alignment horizontal="left" vertical="center" wrapText="1"/>
    </xf>
    <xf numFmtId="3" fontId="51" fillId="0" borderId="21" xfId="0" applyNumberFormat="1" applyFont="1" applyFill="1" applyBorder="1" applyAlignment="1">
      <alignment horizontal="left" vertical="center" wrapText="1"/>
    </xf>
    <xf numFmtId="3" fontId="51" fillId="0" borderId="22" xfId="0" applyNumberFormat="1" applyFont="1" applyFill="1" applyBorder="1" applyAlignment="1">
      <alignment horizontal="left" vertical="center" wrapText="1"/>
    </xf>
    <xf numFmtId="0" fontId="56" fillId="36" borderId="23" xfId="0" applyFont="1" applyFill="1" applyBorder="1" applyAlignment="1">
      <alignment horizontal="center" vertical="center" wrapText="1"/>
    </xf>
    <xf numFmtId="0" fontId="56" fillId="36" borderId="24" xfId="0" applyFont="1" applyFill="1" applyBorder="1" applyAlignment="1">
      <alignment horizontal="center" vertical="center" wrapText="1"/>
    </xf>
    <xf numFmtId="0" fontId="56" fillId="36" borderId="2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993300"/>
                </a:solidFill>
              </a:rPr>
              <a:t>กองทุนเกษียณอายุ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25"/>
          <c:y val="0.188"/>
          <c:w val="0.93225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tx>
            <c:v>เงินกองทุนเกษียณอายุ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Corpus!$B$11:$B$35</c:f>
              <c:numCache/>
            </c:numRef>
          </c:cat>
          <c:val>
            <c:numRef>
              <c:f>Corpus!$C$11:$C$30</c:f>
              <c:numCache/>
            </c:numRef>
          </c:val>
        </c:ser>
        <c:ser>
          <c:idx val="1"/>
          <c:order val="1"/>
          <c:tx>
            <c:v>ค่าใช้จ่ายต่อปี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Corpus!$B$11:$B$35</c:f>
              <c:numCache/>
            </c:numRef>
          </c:cat>
          <c:val>
            <c:numRef>
              <c:f>Corpus!$D$11:$D$30</c:f>
              <c:numCache/>
            </c:numRef>
          </c:val>
        </c:ser>
        <c:axId val="65512117"/>
        <c:axId val="52738142"/>
      </c:barChart>
      <c:catAx>
        <c:axId val="65512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993300"/>
                    </a:solidFill>
                  </a:rPr>
                  <a:t>อายุ</a:t>
                </a:r>
              </a:p>
            </c:rich>
          </c:tx>
          <c:layout>
            <c:manualLayout>
              <c:xMode val="factor"/>
              <c:yMode val="factor"/>
              <c:x val="0.013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38142"/>
        <c:crosses val="autoZero"/>
        <c:auto val="1"/>
        <c:lblOffset val="100"/>
        <c:tickLblSkip val="1"/>
        <c:noMultiLvlLbl val="0"/>
      </c:catAx>
      <c:valAx>
        <c:axId val="52738142"/>
        <c:scaling>
          <c:orientation val="minMax"/>
          <c:max val="12500000"/>
          <c:min val="-1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993300"/>
                    </a:solidFill>
                  </a:rPr>
                  <a:t>เงินกองทุนเกษียณอายุ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121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65"/>
          <c:y val="0.11475"/>
          <c:w val="0.464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0</xdr:rowOff>
    </xdr:from>
    <xdr:to>
      <xdr:col>16</xdr:col>
      <xdr:colOff>342900</xdr:colOff>
      <xdr:row>15</xdr:row>
      <xdr:rowOff>171450</xdr:rowOff>
    </xdr:to>
    <xdr:graphicFrame>
      <xdr:nvGraphicFramePr>
        <xdr:cNvPr id="1" name="Chart 2"/>
        <xdr:cNvGraphicFramePr/>
      </xdr:nvGraphicFramePr>
      <xdr:xfrm>
        <a:off x="5886450" y="733425"/>
        <a:ext cx="61626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sktop%20Network%20FP\Analysis%20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sktop%20Network%20FP\401k-calc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over"/>
      <sheetName val="Contents"/>
      <sheetName val="Letter"/>
      <sheetName val="Family"/>
      <sheetName val="Returns"/>
      <sheetName val="Goals"/>
      <sheetName val="Funding"/>
      <sheetName val="Action"/>
      <sheetName val="Networth"/>
      <sheetName val="IO"/>
      <sheetName val="Life CF"/>
      <sheetName val="Life"/>
      <sheetName val="General"/>
      <sheetName val="Contingency"/>
      <sheetName val="Children"/>
      <sheetName val="Retirement"/>
      <sheetName val="House"/>
      <sheetName val="Car"/>
      <sheetName val="Vacation"/>
      <sheetName val="Policies"/>
      <sheetName val="MF"/>
      <sheetName val="Equity"/>
      <sheetName val="Debt"/>
      <sheetName val="Disclaimer"/>
      <sheetName val="Risk"/>
      <sheetName val="EPF"/>
      <sheetName val="EMI"/>
      <sheetName val="Revis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©"/>
      <sheetName val="401k"/>
      <sheetName val="Balance"/>
    </sheetNames>
    <sheetDataSet>
      <sheetData sheetId="1">
        <row r="22">
          <cell r="H22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5"/>
  <sheetViews>
    <sheetView showGridLines="0" tabSelected="1" workbookViewId="0" topLeftCell="A1">
      <selection activeCell="G3" sqref="G3"/>
    </sheetView>
  </sheetViews>
  <sheetFormatPr defaultColWidth="9.140625" defaultRowHeight="19.5" customHeight="1"/>
  <cols>
    <col min="1" max="1" width="9.140625" style="11" customWidth="1"/>
    <col min="2" max="2" width="9.28125" style="32" customWidth="1"/>
    <col min="3" max="3" width="41.57421875" style="11" customWidth="1"/>
    <col min="4" max="4" width="15.8515625" style="11" customWidth="1"/>
    <col min="5" max="5" width="13.57421875" style="17" customWidth="1"/>
    <col min="6" max="16384" width="9.140625" style="11" customWidth="1"/>
  </cols>
  <sheetData>
    <row r="1" spans="2:5" ht="39" customHeight="1">
      <c r="B1" s="38" t="s">
        <v>9</v>
      </c>
      <c r="C1" s="38"/>
      <c r="D1" s="38"/>
      <c r="E1" s="38"/>
    </row>
    <row r="2" spans="2:5" ht="19.5" customHeight="1">
      <c r="B2" s="12" t="s">
        <v>0</v>
      </c>
      <c r="C2" s="12" t="s">
        <v>10</v>
      </c>
      <c r="D2" s="12" t="s">
        <v>11</v>
      </c>
      <c r="E2" s="12" t="s">
        <v>42</v>
      </c>
    </row>
    <row r="3" spans="2:5" ht="19.5" customHeight="1">
      <c r="B3" s="39" t="s">
        <v>12</v>
      </c>
      <c r="C3" s="40"/>
      <c r="D3" s="40"/>
      <c r="E3" s="41"/>
    </row>
    <row r="4" spans="2:5" ht="19.5" customHeight="1">
      <c r="B4" s="42" t="s">
        <v>1</v>
      </c>
      <c r="C4" s="13" t="s">
        <v>40</v>
      </c>
      <c r="D4" s="14">
        <v>25000</v>
      </c>
      <c r="E4" s="14" t="s">
        <v>2</v>
      </c>
    </row>
    <row r="5" spans="2:5" s="17" customFormat="1" ht="19.5" customHeight="1">
      <c r="B5" s="43"/>
      <c r="C5" s="15" t="s">
        <v>41</v>
      </c>
      <c r="D5" s="16">
        <f>D4*12</f>
        <v>300000</v>
      </c>
      <c r="E5" s="14" t="s">
        <v>3</v>
      </c>
    </row>
    <row r="6" spans="2:5" ht="19.5" customHeight="1">
      <c r="B6" s="39" t="s">
        <v>13</v>
      </c>
      <c r="C6" s="40"/>
      <c r="D6" s="40"/>
      <c r="E6" s="41"/>
    </row>
    <row r="7" spans="2:5" ht="19.5" customHeight="1">
      <c r="B7" s="44" t="s">
        <v>4</v>
      </c>
      <c r="C7" s="18" t="s">
        <v>14</v>
      </c>
      <c r="D7" s="19">
        <v>0.03</v>
      </c>
      <c r="E7" s="19" t="s">
        <v>5</v>
      </c>
    </row>
    <row r="8" spans="2:5" ht="19.5" customHeight="1">
      <c r="B8" s="45"/>
      <c r="C8" s="18" t="s">
        <v>15</v>
      </c>
      <c r="D8" s="20">
        <v>35</v>
      </c>
      <c r="E8" s="20" t="s">
        <v>2</v>
      </c>
    </row>
    <row r="9" spans="2:5" ht="19.5" customHeight="1">
      <c r="B9" s="45"/>
      <c r="C9" s="18" t="s">
        <v>16</v>
      </c>
      <c r="D9" s="20">
        <v>60</v>
      </c>
      <c r="E9" s="20" t="s">
        <v>2</v>
      </c>
    </row>
    <row r="10" spans="2:5" ht="19.5" customHeight="1">
      <c r="B10" s="45"/>
      <c r="C10" s="18" t="s">
        <v>17</v>
      </c>
      <c r="D10" s="20">
        <v>80</v>
      </c>
      <c r="E10" s="20" t="s">
        <v>2</v>
      </c>
    </row>
    <row r="11" spans="2:5" ht="19.5" customHeight="1">
      <c r="B11" s="45"/>
      <c r="C11" s="21" t="s">
        <v>18</v>
      </c>
      <c r="D11" s="20">
        <f>D9-D8</f>
        <v>25</v>
      </c>
      <c r="E11" s="20" t="s">
        <v>3</v>
      </c>
    </row>
    <row r="12" spans="2:5" s="17" customFormat="1" ht="19.5" customHeight="1">
      <c r="B12" s="46"/>
      <c r="C12" s="22" t="s">
        <v>19</v>
      </c>
      <c r="D12" s="23">
        <f>FV(D7,D11,,-D5)</f>
        <v>628133.3788962641</v>
      </c>
      <c r="E12" s="24" t="s">
        <v>3</v>
      </c>
    </row>
    <row r="13" spans="2:5" ht="19.5" customHeight="1">
      <c r="B13" s="47" t="s">
        <v>21</v>
      </c>
      <c r="C13" s="48"/>
      <c r="D13" s="48"/>
      <c r="E13" s="49"/>
    </row>
    <row r="14" spans="2:5" ht="19.5" customHeight="1">
      <c r="B14" s="44" t="s">
        <v>6</v>
      </c>
      <c r="C14" s="18" t="s">
        <v>20</v>
      </c>
      <c r="D14" s="20">
        <f>D10-D9</f>
        <v>20</v>
      </c>
      <c r="E14" s="19" t="s">
        <v>3</v>
      </c>
    </row>
    <row r="15" spans="2:5" ht="19.5" customHeight="1">
      <c r="B15" s="45"/>
      <c r="C15" s="18" t="s">
        <v>22</v>
      </c>
      <c r="D15" s="19">
        <v>0.03</v>
      </c>
      <c r="E15" s="19" t="s">
        <v>5</v>
      </c>
    </row>
    <row r="16" spans="2:5" ht="19.5" customHeight="1">
      <c r="B16" s="45"/>
      <c r="C16" s="18" t="s">
        <v>23</v>
      </c>
      <c r="D16" s="19">
        <v>0.04</v>
      </c>
      <c r="E16" s="19" t="s">
        <v>5</v>
      </c>
    </row>
    <row r="17" spans="2:5" ht="19.5" customHeight="1" hidden="1">
      <c r="B17" s="45"/>
      <c r="C17" s="18" t="s">
        <v>24</v>
      </c>
      <c r="D17" s="19">
        <f>(1+(D16))/(1+D15)-1</f>
        <v>0.009708737864077666</v>
      </c>
      <c r="E17" s="19" t="s">
        <v>3</v>
      </c>
    </row>
    <row r="18" spans="2:5" s="17" customFormat="1" ht="19.5" customHeight="1">
      <c r="B18" s="46"/>
      <c r="C18" s="25" t="s">
        <v>25</v>
      </c>
      <c r="D18" s="26">
        <f>PV(D17,D14,-D12,,1)</f>
        <v>11478696.893522155</v>
      </c>
      <c r="E18" s="27" t="s">
        <v>3</v>
      </c>
    </row>
    <row r="19" spans="2:5" ht="19.5" customHeight="1">
      <c r="B19" s="47" t="s">
        <v>27</v>
      </c>
      <c r="C19" s="48"/>
      <c r="D19" s="48"/>
      <c r="E19" s="49"/>
    </row>
    <row r="20" spans="2:5" ht="19.5" customHeight="1">
      <c r="B20" s="44" t="s">
        <v>7</v>
      </c>
      <c r="C20" s="18" t="s">
        <v>26</v>
      </c>
      <c r="D20" s="24">
        <v>0</v>
      </c>
      <c r="E20" s="24" t="s">
        <v>2</v>
      </c>
    </row>
    <row r="21" spans="2:5" ht="19.5" customHeight="1">
      <c r="B21" s="45"/>
      <c r="C21" s="18" t="s">
        <v>28</v>
      </c>
      <c r="D21" s="24">
        <v>0</v>
      </c>
      <c r="E21" s="24" t="s">
        <v>2</v>
      </c>
    </row>
    <row r="22" spans="2:5" ht="19.5" customHeight="1" hidden="1">
      <c r="B22" s="45"/>
      <c r="C22" s="18" t="s">
        <v>29</v>
      </c>
      <c r="D22" s="24">
        <v>0</v>
      </c>
      <c r="E22" s="24" t="s">
        <v>2</v>
      </c>
    </row>
    <row r="23" spans="2:5" ht="19.5" customHeight="1">
      <c r="B23" s="45"/>
      <c r="C23" s="18" t="s">
        <v>30</v>
      </c>
      <c r="D23" s="24">
        <v>0</v>
      </c>
      <c r="E23" s="24" t="s">
        <v>2</v>
      </c>
    </row>
    <row r="24" spans="2:5" ht="19.5" customHeight="1" hidden="1">
      <c r="B24" s="45"/>
      <c r="C24" s="18" t="s">
        <v>31</v>
      </c>
      <c r="D24" s="24">
        <v>0</v>
      </c>
      <c r="E24" s="24" t="s">
        <v>2</v>
      </c>
    </row>
    <row r="25" spans="2:5" s="17" customFormat="1" ht="19.5" customHeight="1">
      <c r="B25" s="46"/>
      <c r="C25" s="25" t="s">
        <v>32</v>
      </c>
      <c r="D25" s="23">
        <f>SUM(D20:D24)</f>
        <v>0</v>
      </c>
      <c r="E25" s="24" t="s">
        <v>3</v>
      </c>
    </row>
    <row r="26" spans="2:5" ht="19.5" customHeight="1">
      <c r="B26" s="47" t="s">
        <v>33</v>
      </c>
      <c r="C26" s="48"/>
      <c r="D26" s="48"/>
      <c r="E26" s="49"/>
    </row>
    <row r="27" spans="2:5" ht="19.5" customHeight="1">
      <c r="B27" s="44" t="s">
        <v>8</v>
      </c>
      <c r="C27" s="18" t="s">
        <v>34</v>
      </c>
      <c r="D27" s="24">
        <f>D18-D25</f>
        <v>11478696.893522155</v>
      </c>
      <c r="E27" s="24" t="s">
        <v>3</v>
      </c>
    </row>
    <row r="28" spans="2:5" ht="19.5" customHeight="1">
      <c r="B28" s="45"/>
      <c r="C28" s="18" t="s">
        <v>35</v>
      </c>
      <c r="D28" s="24">
        <f>D11</f>
        <v>25</v>
      </c>
      <c r="E28" s="24" t="s">
        <v>3</v>
      </c>
    </row>
    <row r="29" spans="2:5" ht="19.5" customHeight="1">
      <c r="B29" s="45"/>
      <c r="C29" s="28" t="s">
        <v>36</v>
      </c>
      <c r="D29" s="19">
        <v>0.08</v>
      </c>
      <c r="E29" s="19" t="s">
        <v>5</v>
      </c>
    </row>
    <row r="30" spans="2:5" s="17" customFormat="1" ht="19.5" customHeight="1">
      <c r="B30" s="45"/>
      <c r="C30" s="29" t="s">
        <v>37</v>
      </c>
      <c r="D30" s="23">
        <f>PV(D29,D28,,-D27)</f>
        <v>1676095.2715224735</v>
      </c>
      <c r="E30" s="24" t="s">
        <v>3</v>
      </c>
    </row>
    <row r="31" spans="2:5" s="17" customFormat="1" ht="19.5" customHeight="1">
      <c r="B31" s="46"/>
      <c r="C31" s="29" t="s">
        <v>47</v>
      </c>
      <c r="D31" s="23">
        <f>PMT(D29/12,(D28)*12,,-D27)</f>
        <v>12069.798440054668</v>
      </c>
      <c r="E31" s="24" t="s">
        <v>3</v>
      </c>
    </row>
    <row r="33" spans="2:3" ht="19.5" customHeight="1">
      <c r="B33" s="30"/>
      <c r="C33" s="31"/>
    </row>
    <row r="34" spans="2:3" ht="19.5" customHeight="1">
      <c r="B34" s="30"/>
      <c r="C34" s="31"/>
    </row>
    <row r="35" spans="2:3" ht="19.5" customHeight="1">
      <c r="B35" s="30"/>
      <c r="C35" s="31"/>
    </row>
  </sheetData>
  <sheetProtection/>
  <mergeCells count="11">
    <mergeCell ref="B14:B18"/>
    <mergeCell ref="B19:E19"/>
    <mergeCell ref="B20:B25"/>
    <mergeCell ref="B26:E26"/>
    <mergeCell ref="B27:B31"/>
    <mergeCell ref="B1:E1"/>
    <mergeCell ref="B3:E3"/>
    <mergeCell ref="B4:B5"/>
    <mergeCell ref="B6:E6"/>
    <mergeCell ref="B7:B12"/>
    <mergeCell ref="B13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2">
      <selection activeCell="J17" sqref="J17"/>
    </sheetView>
  </sheetViews>
  <sheetFormatPr defaultColWidth="9.140625" defaultRowHeight="15"/>
  <cols>
    <col min="1" max="1" width="9.140625" style="2" customWidth="1"/>
    <col min="2" max="2" width="6.421875" style="2" customWidth="1"/>
    <col min="3" max="3" width="15.57421875" style="1" customWidth="1"/>
    <col min="4" max="4" width="20.140625" style="1" customWidth="1"/>
    <col min="5" max="5" width="15.00390625" style="1" customWidth="1"/>
    <col min="6" max="6" width="16.8515625" style="1" customWidth="1"/>
    <col min="7" max="7" width="10.140625" style="1" customWidth="1"/>
    <col min="8" max="16384" width="9.140625" style="2" customWidth="1"/>
  </cols>
  <sheetData>
    <row r="1" spans="2:6" ht="38.25" customHeight="1">
      <c r="B1" s="50" t="s">
        <v>38</v>
      </c>
      <c r="C1" s="50"/>
      <c r="D1" s="50"/>
      <c r="E1" s="50"/>
      <c r="F1" s="50"/>
    </row>
    <row r="2" spans="2:6" ht="19.5" customHeight="1">
      <c r="B2" s="3"/>
      <c r="C2" s="3"/>
      <c r="D2" s="3"/>
      <c r="E2" s="3"/>
      <c r="F2" s="3"/>
    </row>
    <row r="3" spans="2:6" ht="19.5" customHeight="1">
      <c r="B3" s="54" t="s">
        <v>10</v>
      </c>
      <c r="C3" s="55"/>
      <c r="D3" s="55"/>
      <c r="E3" s="55"/>
      <c r="F3" s="56"/>
    </row>
    <row r="4" spans="2:7" s="5" customFormat="1" ht="19.5" customHeight="1">
      <c r="B4" s="51" t="s">
        <v>25</v>
      </c>
      <c r="C4" s="52"/>
      <c r="D4" s="52"/>
      <c r="E4" s="53"/>
      <c r="F4" s="33">
        <f>Retirement!D18</f>
        <v>11478696.893522155</v>
      </c>
      <c r="G4" s="6"/>
    </row>
    <row r="5" spans="2:7" s="5" customFormat="1" ht="19.5" customHeight="1">
      <c r="B5" s="51" t="s">
        <v>19</v>
      </c>
      <c r="C5" s="52"/>
      <c r="D5" s="52"/>
      <c r="E5" s="53"/>
      <c r="F5" s="33">
        <f>-Retirement!D12</f>
        <v>-628133.3788962641</v>
      </c>
      <c r="G5" s="6"/>
    </row>
    <row r="6" spans="2:7" s="5" customFormat="1" ht="19.5" customHeight="1">
      <c r="B6" s="51" t="s">
        <v>23</v>
      </c>
      <c r="C6" s="52"/>
      <c r="D6" s="52"/>
      <c r="E6" s="53"/>
      <c r="F6" s="34">
        <f>Retirement!D16</f>
        <v>0.04</v>
      </c>
      <c r="G6" s="6"/>
    </row>
    <row r="7" spans="2:7" s="5" customFormat="1" ht="19.5" customHeight="1">
      <c r="B7" s="51" t="s">
        <v>22</v>
      </c>
      <c r="C7" s="52"/>
      <c r="D7" s="52"/>
      <c r="E7" s="53"/>
      <c r="F7" s="34">
        <f>Retirement!D15</f>
        <v>0.03</v>
      </c>
      <c r="G7" s="6"/>
    </row>
    <row r="8" spans="2:7" s="5" customFormat="1" ht="19.5" customHeight="1">
      <c r="B8" s="51" t="s">
        <v>39</v>
      </c>
      <c r="C8" s="52"/>
      <c r="D8" s="52"/>
      <c r="E8" s="53"/>
      <c r="F8" s="33">
        <f>Retirement!D9+1</f>
        <v>61</v>
      </c>
      <c r="G8" s="6"/>
    </row>
    <row r="9" spans="2:7" s="5" customFormat="1" ht="19.5" customHeight="1">
      <c r="B9" s="9"/>
      <c r="C9" s="4"/>
      <c r="D9" s="4"/>
      <c r="E9" s="4"/>
      <c r="F9" s="4"/>
      <c r="G9" s="6"/>
    </row>
    <row r="10" spans="2:7" s="7" customFormat="1" ht="39.75" customHeight="1">
      <c r="B10" s="35" t="s">
        <v>43</v>
      </c>
      <c r="C10" s="36" t="s">
        <v>44</v>
      </c>
      <c r="D10" s="36" t="s">
        <v>41</v>
      </c>
      <c r="E10" s="36" t="s">
        <v>45</v>
      </c>
      <c r="F10" s="37" t="s">
        <v>46</v>
      </c>
      <c r="G10" s="8"/>
    </row>
    <row r="11" spans="2:6" ht="19.5" customHeight="1">
      <c r="B11" s="10">
        <f>F8</f>
        <v>61</v>
      </c>
      <c r="C11" s="10">
        <f>F4</f>
        <v>11478696.893522155</v>
      </c>
      <c r="D11" s="10">
        <f>F5</f>
        <v>-628133.3788962641</v>
      </c>
      <c r="E11" s="10">
        <f>C11+D11</f>
        <v>10850563.51462589</v>
      </c>
      <c r="F11" s="10">
        <f aca="true" t="shared" si="0" ref="F11:F40">E11+E11*$F$6</f>
        <v>11284586.055210926</v>
      </c>
    </row>
    <row r="12" spans="2:6" ht="19.5" customHeight="1">
      <c r="B12" s="10">
        <f>B11+1</f>
        <v>62</v>
      </c>
      <c r="C12" s="10">
        <f>F11</f>
        <v>11284586.055210926</v>
      </c>
      <c r="D12" s="10">
        <f>D11+D11*$F$7</f>
        <v>-646977.3802631521</v>
      </c>
      <c r="E12" s="10">
        <f aca="true" t="shared" si="1" ref="E12:E40">C12+D12</f>
        <v>10637608.674947774</v>
      </c>
      <c r="F12" s="10">
        <f t="shared" si="0"/>
        <v>11063113.021945685</v>
      </c>
    </row>
    <row r="13" spans="2:6" ht="19.5" customHeight="1">
      <c r="B13" s="10">
        <f aca="true" t="shared" si="2" ref="B13:B40">B12+1</f>
        <v>63</v>
      </c>
      <c r="C13" s="10">
        <f aca="true" t="shared" si="3" ref="C13:C40">F12</f>
        <v>11063113.021945685</v>
      </c>
      <c r="D13" s="10">
        <f aca="true" t="shared" si="4" ref="D13:D40">D12+D12*$F$7</f>
        <v>-666386.7016710467</v>
      </c>
      <c r="E13" s="10">
        <f t="shared" si="1"/>
        <v>10396726.320274638</v>
      </c>
      <c r="F13" s="10">
        <f t="shared" si="0"/>
        <v>10812595.373085624</v>
      </c>
    </row>
    <row r="14" spans="2:6" ht="19.5" customHeight="1">
      <c r="B14" s="10">
        <f t="shared" si="2"/>
        <v>64</v>
      </c>
      <c r="C14" s="10">
        <f t="shared" si="3"/>
        <v>10812595.373085624</v>
      </c>
      <c r="D14" s="10">
        <f t="shared" si="4"/>
        <v>-686378.302721178</v>
      </c>
      <c r="E14" s="10">
        <f t="shared" si="1"/>
        <v>10126217.070364445</v>
      </c>
      <c r="F14" s="10">
        <f t="shared" si="0"/>
        <v>10531265.753179023</v>
      </c>
    </row>
    <row r="15" spans="2:6" ht="19.5" customHeight="1">
      <c r="B15" s="10">
        <f t="shared" si="2"/>
        <v>65</v>
      </c>
      <c r="C15" s="10">
        <f t="shared" si="3"/>
        <v>10531265.753179023</v>
      </c>
      <c r="D15" s="10">
        <f t="shared" si="4"/>
        <v>-706969.6518028134</v>
      </c>
      <c r="E15" s="10">
        <f t="shared" si="1"/>
        <v>9824296.10137621</v>
      </c>
      <c r="F15" s="10">
        <f t="shared" si="0"/>
        <v>10217267.945431259</v>
      </c>
    </row>
    <row r="16" spans="2:6" ht="19.5" customHeight="1">
      <c r="B16" s="10">
        <f t="shared" si="2"/>
        <v>66</v>
      </c>
      <c r="C16" s="10">
        <f t="shared" si="3"/>
        <v>10217267.945431259</v>
      </c>
      <c r="D16" s="10">
        <f t="shared" si="4"/>
        <v>-728178.7413568977</v>
      </c>
      <c r="E16" s="10">
        <f t="shared" si="1"/>
        <v>9489089.20407436</v>
      </c>
      <c r="F16" s="10">
        <f t="shared" si="0"/>
        <v>9868652.772237334</v>
      </c>
    </row>
    <row r="17" spans="2:6" ht="19.5" customHeight="1">
      <c r="B17" s="10">
        <f t="shared" si="2"/>
        <v>67</v>
      </c>
      <c r="C17" s="10">
        <f t="shared" si="3"/>
        <v>9868652.772237334</v>
      </c>
      <c r="D17" s="10">
        <f t="shared" si="4"/>
        <v>-750024.1035976047</v>
      </c>
      <c r="E17" s="10">
        <f t="shared" si="1"/>
        <v>9118628.66863973</v>
      </c>
      <c r="F17" s="10">
        <f t="shared" si="0"/>
        <v>9483373.81538532</v>
      </c>
    </row>
    <row r="18" spans="2:6" ht="19.5" customHeight="1">
      <c r="B18" s="10">
        <f t="shared" si="2"/>
        <v>68</v>
      </c>
      <c r="C18" s="10">
        <f t="shared" si="3"/>
        <v>9483373.81538532</v>
      </c>
      <c r="D18" s="10">
        <f t="shared" si="4"/>
        <v>-772524.8267055328</v>
      </c>
      <c r="E18" s="10">
        <f t="shared" si="1"/>
        <v>8710848.988679787</v>
      </c>
      <c r="F18" s="10">
        <f t="shared" si="0"/>
        <v>9059282.948226979</v>
      </c>
    </row>
    <row r="19" spans="2:6" ht="19.5" customHeight="1">
      <c r="B19" s="10">
        <f t="shared" si="2"/>
        <v>69</v>
      </c>
      <c r="C19" s="10">
        <f t="shared" si="3"/>
        <v>9059282.948226979</v>
      </c>
      <c r="D19" s="10">
        <f t="shared" si="4"/>
        <v>-795700.5715066988</v>
      </c>
      <c r="E19" s="10">
        <f t="shared" si="1"/>
        <v>8263582.37672028</v>
      </c>
      <c r="F19" s="10">
        <f t="shared" si="0"/>
        <v>8594125.671789091</v>
      </c>
    </row>
    <row r="20" spans="2:6" ht="19.5" customHeight="1">
      <c r="B20" s="10">
        <f t="shared" si="2"/>
        <v>70</v>
      </c>
      <c r="C20" s="10">
        <f t="shared" si="3"/>
        <v>8594125.671789091</v>
      </c>
      <c r="D20" s="10">
        <f t="shared" si="4"/>
        <v>-819571.5886518998</v>
      </c>
      <c r="E20" s="10">
        <f t="shared" si="1"/>
        <v>7774554.083137191</v>
      </c>
      <c r="F20" s="10">
        <f t="shared" si="0"/>
        <v>8085536.246462679</v>
      </c>
    </row>
    <row r="21" spans="2:6" ht="19.5" customHeight="1">
      <c r="B21" s="10">
        <f t="shared" si="2"/>
        <v>71</v>
      </c>
      <c r="C21" s="10">
        <f t="shared" si="3"/>
        <v>8085536.246462679</v>
      </c>
      <c r="D21" s="10">
        <f t="shared" si="4"/>
        <v>-844158.7363114568</v>
      </c>
      <c r="E21" s="10">
        <f t="shared" si="1"/>
        <v>7241377.510151221</v>
      </c>
      <c r="F21" s="10">
        <f t="shared" si="0"/>
        <v>7531032.61055727</v>
      </c>
    </row>
    <row r="22" spans="2:6" ht="19.5" customHeight="1">
      <c r="B22" s="10">
        <f t="shared" si="2"/>
        <v>72</v>
      </c>
      <c r="C22" s="10">
        <f t="shared" si="3"/>
        <v>7531032.61055727</v>
      </c>
      <c r="D22" s="10">
        <f t="shared" si="4"/>
        <v>-869483.4984008005</v>
      </c>
      <c r="E22" s="10">
        <f t="shared" si="1"/>
        <v>6661549.112156469</v>
      </c>
      <c r="F22" s="10">
        <f t="shared" si="0"/>
        <v>6928011.076642728</v>
      </c>
    </row>
    <row r="23" spans="2:6" ht="19.5" customHeight="1">
      <c r="B23" s="10">
        <f t="shared" si="2"/>
        <v>73</v>
      </c>
      <c r="C23" s="10">
        <f t="shared" si="3"/>
        <v>6928011.076642728</v>
      </c>
      <c r="D23" s="10">
        <f t="shared" si="4"/>
        <v>-895568.0033528245</v>
      </c>
      <c r="E23" s="10">
        <f t="shared" si="1"/>
        <v>6032443.073289904</v>
      </c>
      <c r="F23" s="10">
        <f t="shared" si="0"/>
        <v>6273740.7962215</v>
      </c>
    </row>
    <row r="24" spans="2:6" ht="19.5" customHeight="1">
      <c r="B24" s="10">
        <f t="shared" si="2"/>
        <v>74</v>
      </c>
      <c r="C24" s="10">
        <f t="shared" si="3"/>
        <v>6273740.7962215</v>
      </c>
      <c r="D24" s="10">
        <f t="shared" si="4"/>
        <v>-922435.0434534092</v>
      </c>
      <c r="E24" s="10">
        <f t="shared" si="1"/>
        <v>5351305.752768091</v>
      </c>
      <c r="F24" s="10">
        <f t="shared" si="0"/>
        <v>5565357.982878814</v>
      </c>
    </row>
    <row r="25" spans="1:6" s="1" customFormat="1" ht="19.5" customHeight="1">
      <c r="A25" s="2"/>
      <c r="B25" s="10">
        <f t="shared" si="2"/>
        <v>75</v>
      </c>
      <c r="C25" s="10">
        <f t="shared" si="3"/>
        <v>5565357.982878814</v>
      </c>
      <c r="D25" s="10">
        <f t="shared" si="4"/>
        <v>-950108.0947570115</v>
      </c>
      <c r="E25" s="10">
        <f t="shared" si="1"/>
        <v>4615249.888121803</v>
      </c>
      <c r="F25" s="10">
        <f t="shared" si="0"/>
        <v>4799859.883646675</v>
      </c>
    </row>
    <row r="26" spans="1:6" s="1" customFormat="1" ht="19.5" customHeight="1">
      <c r="A26" s="2"/>
      <c r="B26" s="10">
        <f t="shared" si="2"/>
        <v>76</v>
      </c>
      <c r="C26" s="10">
        <f t="shared" si="3"/>
        <v>4799859.883646675</v>
      </c>
      <c r="D26" s="10">
        <f t="shared" si="4"/>
        <v>-978611.3375997219</v>
      </c>
      <c r="E26" s="10">
        <f t="shared" si="1"/>
        <v>3821248.5460469536</v>
      </c>
      <c r="F26" s="10">
        <f t="shared" si="0"/>
        <v>3974098.4878888316</v>
      </c>
    </row>
    <row r="27" spans="1:6" s="1" customFormat="1" ht="19.5" customHeight="1">
      <c r="A27" s="2"/>
      <c r="B27" s="10">
        <f t="shared" si="2"/>
        <v>77</v>
      </c>
      <c r="C27" s="10">
        <f t="shared" si="3"/>
        <v>3974098.4878888316</v>
      </c>
      <c r="D27" s="10">
        <f t="shared" si="4"/>
        <v>-1007969.6777277135</v>
      </c>
      <c r="E27" s="10">
        <f t="shared" si="1"/>
        <v>2966128.8101611184</v>
      </c>
      <c r="F27" s="10">
        <f t="shared" si="0"/>
        <v>3084773.962567563</v>
      </c>
    </row>
    <row r="28" spans="1:6" s="1" customFormat="1" ht="19.5" customHeight="1">
      <c r="A28" s="2"/>
      <c r="B28" s="10">
        <f t="shared" si="2"/>
        <v>78</v>
      </c>
      <c r="C28" s="10">
        <f t="shared" si="3"/>
        <v>3084773.962567563</v>
      </c>
      <c r="D28" s="10">
        <f t="shared" si="4"/>
        <v>-1038208.7680595448</v>
      </c>
      <c r="E28" s="10">
        <f t="shared" si="1"/>
        <v>2046565.1945080184</v>
      </c>
      <c r="F28" s="10">
        <f t="shared" si="0"/>
        <v>2128427.802288339</v>
      </c>
    </row>
    <row r="29" spans="1:6" s="1" customFormat="1" ht="19.5" customHeight="1">
      <c r="A29" s="2"/>
      <c r="B29" s="10">
        <f t="shared" si="2"/>
        <v>79</v>
      </c>
      <c r="C29" s="10">
        <f t="shared" si="3"/>
        <v>2128427.802288339</v>
      </c>
      <c r="D29" s="10">
        <f t="shared" si="4"/>
        <v>-1069355.031101331</v>
      </c>
      <c r="E29" s="10">
        <f t="shared" si="1"/>
        <v>1059072.771187008</v>
      </c>
      <c r="F29" s="10">
        <f t="shared" si="0"/>
        <v>1101435.6820344883</v>
      </c>
    </row>
    <row r="30" spans="1:6" s="1" customFormat="1" ht="19.5" customHeight="1">
      <c r="A30" s="2"/>
      <c r="B30" s="10">
        <f t="shared" si="2"/>
        <v>80</v>
      </c>
      <c r="C30" s="10">
        <f t="shared" si="3"/>
        <v>1101435.6820344883</v>
      </c>
      <c r="D30" s="10">
        <f t="shared" si="4"/>
        <v>-1101435.682034371</v>
      </c>
      <c r="E30" s="10">
        <f t="shared" si="1"/>
        <v>1.1734664440155029E-07</v>
      </c>
      <c r="F30" s="10">
        <f t="shared" si="0"/>
        <v>1.220405101776123E-07</v>
      </c>
    </row>
    <row r="31" spans="1:6" s="1" customFormat="1" ht="19.5" customHeight="1">
      <c r="A31" s="2"/>
      <c r="B31" s="10">
        <f t="shared" si="2"/>
        <v>81</v>
      </c>
      <c r="C31" s="10">
        <f t="shared" si="3"/>
        <v>1.220405101776123E-07</v>
      </c>
      <c r="D31" s="10">
        <f t="shared" si="4"/>
        <v>-1134478.752495402</v>
      </c>
      <c r="E31" s="10">
        <f t="shared" si="1"/>
        <v>-1134478.75249528</v>
      </c>
      <c r="F31" s="10">
        <f t="shared" si="0"/>
        <v>-1179857.9025950911</v>
      </c>
    </row>
    <row r="32" spans="1:6" s="1" customFormat="1" ht="19.5" customHeight="1">
      <c r="A32" s="2"/>
      <c r="B32" s="10">
        <f t="shared" si="2"/>
        <v>82</v>
      </c>
      <c r="C32" s="10">
        <f>F31</f>
        <v>-1179857.9025950911</v>
      </c>
      <c r="D32" s="10">
        <f t="shared" si="4"/>
        <v>-1168513.115070264</v>
      </c>
      <c r="E32" s="10">
        <f t="shared" si="1"/>
        <v>-2348371.0176653555</v>
      </c>
      <c r="F32" s="10">
        <f t="shared" si="0"/>
        <v>-2442305.85837197</v>
      </c>
    </row>
    <row r="33" spans="1:6" s="1" customFormat="1" ht="19.5" customHeight="1">
      <c r="A33" s="2"/>
      <c r="B33" s="10">
        <f t="shared" si="2"/>
        <v>83</v>
      </c>
      <c r="C33" s="10">
        <f t="shared" si="3"/>
        <v>-2442305.85837197</v>
      </c>
      <c r="D33" s="10">
        <f t="shared" si="4"/>
        <v>-1203568.508522372</v>
      </c>
      <c r="E33" s="10">
        <f t="shared" si="1"/>
        <v>-3645874.366894342</v>
      </c>
      <c r="F33" s="10">
        <f t="shared" si="0"/>
        <v>-3791709.3415701156</v>
      </c>
    </row>
    <row r="34" spans="1:6" s="1" customFormat="1" ht="19.5" customHeight="1">
      <c r="A34" s="2"/>
      <c r="B34" s="10">
        <f t="shared" si="2"/>
        <v>84</v>
      </c>
      <c r="C34" s="10">
        <f t="shared" si="3"/>
        <v>-3791709.3415701156</v>
      </c>
      <c r="D34" s="10">
        <f t="shared" si="4"/>
        <v>-1239675.5637780433</v>
      </c>
      <c r="E34" s="10">
        <f t="shared" si="1"/>
        <v>-5031384.905348159</v>
      </c>
      <c r="F34" s="10">
        <f t="shared" si="0"/>
        <v>-5232640.301562086</v>
      </c>
    </row>
    <row r="35" spans="1:6" s="1" customFormat="1" ht="19.5" customHeight="1">
      <c r="A35" s="2"/>
      <c r="B35" s="10">
        <f t="shared" si="2"/>
        <v>85</v>
      </c>
      <c r="C35" s="10">
        <f t="shared" si="3"/>
        <v>-5232640.301562086</v>
      </c>
      <c r="D35" s="10">
        <f t="shared" si="4"/>
        <v>-1276865.8306913846</v>
      </c>
      <c r="E35" s="10">
        <f t="shared" si="1"/>
        <v>-6509506.13225347</v>
      </c>
      <c r="F35" s="10">
        <f t="shared" si="0"/>
        <v>-6769886.377543609</v>
      </c>
    </row>
    <row r="36" spans="1:6" s="1" customFormat="1" ht="19.5" customHeight="1">
      <c r="A36" s="2"/>
      <c r="B36" s="10">
        <f>B35+1</f>
        <v>86</v>
      </c>
      <c r="C36" s="10">
        <f t="shared" si="3"/>
        <v>-6769886.377543609</v>
      </c>
      <c r="D36" s="10">
        <f t="shared" si="4"/>
        <v>-1315171.8056121261</v>
      </c>
      <c r="E36" s="10">
        <f t="shared" si="1"/>
        <v>-8085058.183155735</v>
      </c>
      <c r="F36" s="10">
        <f t="shared" si="0"/>
        <v>-8408460.510481965</v>
      </c>
    </row>
    <row r="37" spans="1:6" s="1" customFormat="1" ht="19.5" customHeight="1">
      <c r="A37" s="2"/>
      <c r="B37" s="10">
        <f t="shared" si="2"/>
        <v>87</v>
      </c>
      <c r="C37" s="10">
        <f t="shared" si="3"/>
        <v>-8408460.510481965</v>
      </c>
      <c r="D37" s="10">
        <f t="shared" si="4"/>
        <v>-1354626.95978049</v>
      </c>
      <c r="E37" s="10">
        <f t="shared" si="1"/>
        <v>-9763087.470262455</v>
      </c>
      <c r="F37" s="10">
        <f t="shared" si="0"/>
        <v>-10153610.969072953</v>
      </c>
    </row>
    <row r="38" spans="1:6" s="1" customFormat="1" ht="19.5" customHeight="1">
      <c r="A38" s="2"/>
      <c r="B38" s="10">
        <f t="shared" si="2"/>
        <v>88</v>
      </c>
      <c r="C38" s="10">
        <f t="shared" si="3"/>
        <v>-10153610.969072953</v>
      </c>
      <c r="D38" s="10">
        <f t="shared" si="4"/>
        <v>-1395265.7685739046</v>
      </c>
      <c r="E38" s="10">
        <f t="shared" si="1"/>
        <v>-11548876.737646857</v>
      </c>
      <c r="F38" s="10">
        <f t="shared" si="0"/>
        <v>-12010831.807152731</v>
      </c>
    </row>
    <row r="39" spans="1:6" s="1" customFormat="1" ht="19.5" customHeight="1">
      <c r="A39" s="2"/>
      <c r="B39" s="10">
        <f t="shared" si="2"/>
        <v>89</v>
      </c>
      <c r="C39" s="10">
        <f t="shared" si="3"/>
        <v>-12010831.807152731</v>
      </c>
      <c r="D39" s="10">
        <f t="shared" si="4"/>
        <v>-1437123.7416311218</v>
      </c>
      <c r="E39" s="10">
        <f t="shared" si="1"/>
        <v>-13447955.548783854</v>
      </c>
      <c r="F39" s="10">
        <f t="shared" si="0"/>
        <v>-13985873.770735208</v>
      </c>
    </row>
    <row r="40" spans="1:6" s="1" customFormat="1" ht="19.5" customHeight="1">
      <c r="A40" s="2"/>
      <c r="B40" s="10">
        <f t="shared" si="2"/>
        <v>90</v>
      </c>
      <c r="C40" s="10">
        <f t="shared" si="3"/>
        <v>-13985873.770735208</v>
      </c>
      <c r="D40" s="10">
        <f t="shared" si="4"/>
        <v>-1480237.4538800556</v>
      </c>
      <c r="E40" s="10">
        <f t="shared" si="1"/>
        <v>-15466111.224615263</v>
      </c>
      <c r="F40" s="10">
        <f t="shared" si="0"/>
        <v>-16084755.673599873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7">
    <mergeCell ref="B1:F1"/>
    <mergeCell ref="B4:E4"/>
    <mergeCell ref="B5:E5"/>
    <mergeCell ref="B6:E6"/>
    <mergeCell ref="B7:E7"/>
    <mergeCell ref="B8:E8"/>
    <mergeCell ref="B3:F3"/>
  </mergeCells>
  <printOptions/>
  <pageMargins left="0.7" right="0.7" top="0.75" bottom="0.75" header="0.3" footer="0.3"/>
  <pageSetup horizontalDpi="600" verticalDpi="600" orientation="portrait" paperSize="9" r:id="rId3"/>
  <headerFooter>
    <oddHeader>&amp;L&amp;"-,Bold"&amp;10Financial Plan of &amp;F and Family&amp;R&amp;G</oddHeader>
    <oddFooter>&amp;L&amp;"Verdana,Bold"&amp;8Prepared by Sadique Neelgund, CFP&amp;XCM&amp;R&amp;"-,Bold"&amp;10Page &amp;P of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Sadique Neelgund</dc:creator>
  <cp:keywords/>
  <dc:description/>
  <cp:lastModifiedBy>Chaipat</cp:lastModifiedBy>
  <dcterms:created xsi:type="dcterms:W3CDTF">2011-07-18T01:36:45Z</dcterms:created>
  <dcterms:modified xsi:type="dcterms:W3CDTF">2014-09-14T16:37:01Z</dcterms:modified>
  <cp:category/>
  <cp:version/>
  <cp:contentType/>
  <cp:contentStatus/>
</cp:coreProperties>
</file>